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Common-MS\TRAF Calculators\PA Calculator\"/>
    </mc:Choice>
  </mc:AlternateContent>
  <xr:revisionPtr revIDLastSave="0" documentId="13_ncr:1_{DB83E92F-35D2-41E2-8AE3-AEBAA613AC28}" xr6:coauthVersionLast="47" xr6:coauthVersionMax="47" xr10:uidLastSave="{00000000-0000-0000-0000-000000000000}"/>
  <workbookProtection workbookAlgorithmName="SHA-512" workbookHashValue="1twi44/81aSIKikkM9ZIGVXm9L6vEg6iHwn6azECxhg6kxstDJ3+HwvSU6SyLKaOT+CzjSsH91nqLiZff1W5Bw==" workbookSaltValue="00bo1ItINzbVcvxxdFqWpA==" workbookSpinCount="100000" lockStructure="1"/>
  <bookViews>
    <workbookView xWindow="28680" yWindow="-120" windowWidth="29040" windowHeight="15720" xr2:uid="{C1B09F2D-6D95-48F3-8A20-C9E5F0F2F5B7}"/>
  </bookViews>
  <sheets>
    <sheet name="PA Calculator" sheetId="1" r:id="rId1"/>
    <sheet name="YMPE" sheetId="3" r:id="rId2"/>
    <sheet name="PAMax" sheetId="4" r:id="rId3"/>
  </sheets>
  <definedNames>
    <definedName name="_C">#REF!</definedName>
    <definedName name="_D">#REF!</definedName>
    <definedName name="_E">#REF!</definedName>
    <definedName name="_I">#REF!</definedName>
    <definedName name="_N">#REF!</definedName>
    <definedName name="_P">#REF!</definedName>
    <definedName name="_R">#REF!</definedName>
    <definedName name="cont" localSheetId="0">'PA Calculator'!$M$49</definedName>
    <definedName name="_xlnm.Print_Area" localSheetId="0">'PA Calculator'!$A$1:$L$47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1" l="1"/>
  <c r="I33" i="1"/>
  <c r="I28" i="1"/>
  <c r="K19" i="1"/>
  <c r="K24" i="1" s="1"/>
  <c r="J19" i="1"/>
  <c r="K23" i="1"/>
  <c r="K22" i="1"/>
  <c r="K21" i="1"/>
  <c r="K20" i="1"/>
  <c r="F24" i="1"/>
  <c r="I27" i="1" s="1"/>
  <c r="J20" i="1"/>
  <c r="J24" i="1" s="1"/>
  <c r="J21" i="1"/>
  <c r="J22" i="1"/>
  <c r="J23" i="1"/>
  <c r="B24" i="1"/>
  <c r="E24" i="1"/>
  <c r="I24" i="1"/>
  <c r="I31" i="1" l="1"/>
  <c r="I29" i="1"/>
  <c r="I30" i="1" s="1"/>
  <c r="I32" i="1" s="1"/>
  <c r="J35" i="1" l="1"/>
  <c r="I35" i="1"/>
  <c r="I36" i="1" s="1"/>
  <c r="I38" i="1" s="1"/>
  <c r="I39" i="1" s="1"/>
  <c r="I40" i="1" s="1"/>
</calcChain>
</file>

<file path=xl/sharedStrings.xml><?xml version="1.0" encoding="utf-8"?>
<sst xmlns="http://schemas.openxmlformats.org/spreadsheetml/2006/main" count="41" uniqueCount="33">
  <si>
    <t>NAME</t>
  </si>
  <si>
    <t>School</t>
  </si>
  <si>
    <t>Actual</t>
  </si>
  <si>
    <t>Percentage</t>
  </si>
  <si>
    <t>Annualized</t>
  </si>
  <si>
    <t>Division</t>
  </si>
  <si>
    <t>Earnings</t>
  </si>
  <si>
    <t>Service</t>
  </si>
  <si>
    <t>of Service</t>
  </si>
  <si>
    <t>Voluntary</t>
  </si>
  <si>
    <t>Annualized Earnings</t>
  </si>
  <si>
    <t>YMPE</t>
  </si>
  <si>
    <t>Excess over YMPE</t>
  </si>
  <si>
    <t>Excess x 2%</t>
  </si>
  <si>
    <t>YMPE x 1.4%</t>
  </si>
  <si>
    <t>Benefit Entitlement</t>
  </si>
  <si>
    <t>BE x 9</t>
  </si>
  <si>
    <t>Maximum Credit</t>
  </si>
  <si>
    <t>Pension Adjustment</t>
  </si>
  <si>
    <t>Year</t>
  </si>
  <si>
    <t>Low Excl</t>
  </si>
  <si>
    <t>High Excl</t>
  </si>
  <si>
    <t>Disclaimer</t>
  </si>
  <si>
    <t>PA Calculator</t>
  </si>
  <si>
    <t>Pension Adjustment - Rounded</t>
  </si>
  <si>
    <t>Max</t>
  </si>
  <si>
    <t>PA Max</t>
  </si>
  <si>
    <t>This calculator is for information purposes and may not be appropriate for every situation. Users assume the risk associated with its use. The calculations are based on the information you provide; therefore it is important that you enter accurate information. The Teachers' Retirement Allowances Fund does not retain any of the data.</t>
  </si>
  <si>
    <t>Salary Base</t>
  </si>
  <si>
    <t>Pension Credit</t>
  </si>
  <si>
    <t>DB Limit</t>
  </si>
  <si>
    <t>SIN</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</si>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</sst>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_0;;@"/>
    <numFmt numFmtId="166" formatCode="&quot;$&quot;#,##0"/>
    <numFmt numFmtId="167" formatCode="&quot;$&quot;#,##0.00"/>
    <numFmt numFmtId="168" formatCode="0.0000"/>
  </numFmts>
  <fonts count="8" x14ac:knownFonts="1">
    <font>
      <sz val="10"/>
      <name val="Arial"/>
      <family val="1"/>
    </font>
    <font>
      <sz val="8"/>
      <name val="Arial"/>
      <family val="1"/>
    </font>
    <font>
      <b/>
      <sz val="10"/>
      <name val="Calibri"/>
      <family val="2"/>
      <scheme val="minor"/>
    </font>
    <font>
      <sz val="10"/>
      <name val="Calibri"/>
      <family val="2"/>
      <scheme val="minor"/>
    </font>
    <font>
      <b/>
      <sz val="24"/>
      <name val="Calibri"/>
      <family val="2"/>
      <scheme val="minor"/>
    </font>
    <font>
      <b/>
      <sz val="14"/>
      <color indexed="10"/>
      <name val="Calibri"/>
      <family val="2"/>
      <scheme val="minor"/>
    </font>
    <font>
      <b/>
      <sz val="20"/>
      <name val="Calibri"/>
      <family val="2"/>
      <scheme val="minor"/>
    </font>
    <font>
      <sz val="9"/>
      <name val="Calibri"/>
      <family val="2"/>
      <scheme val="minor"/>
    </font>
  </fonts>
  <fills count="3">
    <fill>
      <patternFill patternType="none"/>
    </fill>
    <fill>
      <patternFill patternType="gray125"/>
    </fill>
    <fill>
      <patternFill patternType="solid">
        <fgColor indexed="44"/>
        <bgColor indexed="31"/>
      </patternFill>
    </fill>
  </fills>
  <borders count="1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top"/>
    </xf>
  </cellStyleXfs>
  <cellXfs count="64">
    <xf numFmtId="0" fontId="0" fillId="0" borderId="0" xfId="0">
      <alignment vertical="top"/>
    </xf>
    <xf numFmtId="4" fontId="2" fillId="0" borderId="1" xfId="0" applyNumberFormat="1" applyFont="1" applyBorder="1" applyAlignment="1">
      <alignment horizontal="center"/>
    </xf>
    <xf numFmtId="4" fontId="2" fillId="0" borderId="2" xfId="0" applyNumberFormat="1" applyFont="1" applyBorder="1" applyAlignment="1">
      <alignment horizontal="right"/>
    </xf>
    <xf numFmtId="0" fontId="3" fillId="0" borderId="0" xfId="0" applyFont="1">
      <alignment vertical="top"/>
    </xf>
    <xf numFmtId="1" fontId="3" fillId="0" borderId="3" xfId="0" applyNumberFormat="1" applyFont="1" applyBorder="1" applyAlignment="1">
      <alignment horizontal="center"/>
    </xf>
    <xf numFmtId="4" fontId="3" fillId="0" borderId="4" xfId="0" applyNumberFormat="1" applyFont="1" applyBorder="1" applyAlignment="1"/>
    <xf numFmtId="4" fontId="3" fillId="0" borderId="3" xfId="0" applyNumberFormat="1" applyFont="1" applyBorder="1" applyAlignment="1"/>
    <xf numFmtId="49" fontId="3" fillId="0" borderId="3" xfId="0" applyNumberFormat="1" applyFont="1" applyBorder="1" applyAlignment="1">
      <alignment horizontal="center"/>
    </xf>
    <xf numFmtId="4" fontId="3" fillId="0" borderId="4" xfId="0" applyNumberFormat="1" applyFont="1" applyBorder="1">
      <alignment vertical="top"/>
    </xf>
    <xf numFmtId="0" fontId="3" fillId="0" borderId="3" xfId="0" applyFont="1" applyBorder="1" applyAlignment="1">
      <alignment horizontal="center"/>
    </xf>
    <xf numFmtId="4" fontId="3" fillId="0" borderId="0" xfId="0" applyNumberFormat="1" applyFont="1" applyAlignment="1"/>
    <xf numFmtId="1" fontId="3" fillId="0" borderId="5" xfId="0" applyNumberFormat="1" applyFont="1" applyBorder="1" applyAlignment="1">
      <alignment horizontal="center"/>
    </xf>
    <xf numFmtId="4" fontId="3" fillId="0" borderId="0" xfId="0" applyNumberFormat="1" applyFont="1" applyAlignment="1">
      <alignment horizontal="center"/>
    </xf>
    <xf numFmtId="1" fontId="3" fillId="2" borderId="6" xfId="0" applyNumberFormat="1" applyFont="1" applyFill="1" applyBorder="1" applyAlignment="1" applyProtection="1">
      <alignment horizontal="center"/>
      <protection locked="0"/>
    </xf>
    <xf numFmtId="4" fontId="3" fillId="0" borderId="0" xfId="0" applyNumberFormat="1" applyFont="1" applyAlignment="1">
      <alignment horizontal="left"/>
    </xf>
    <xf numFmtId="4" fontId="3" fillId="0" borderId="0" xfId="0" applyNumberFormat="1" applyFont="1" applyAlignment="1">
      <alignment horizontal="right"/>
    </xf>
    <xf numFmtId="1" fontId="3" fillId="2" borderId="0" xfId="0" applyNumberFormat="1" applyFont="1" applyFill="1" applyAlignment="1" applyProtection="1">
      <alignment horizontal="center"/>
      <protection locked="0"/>
    </xf>
    <xf numFmtId="167" fontId="3" fillId="2" borderId="0" xfId="0" applyNumberFormat="1" applyFont="1" applyFill="1" applyAlignment="1" applyProtection="1">
      <protection locked="0"/>
    </xf>
    <xf numFmtId="168" fontId="3" fillId="2" borderId="0" xfId="0" applyNumberFormat="1" applyFont="1" applyFill="1" applyAlignment="1" applyProtection="1">
      <protection locked="0"/>
    </xf>
    <xf numFmtId="164" fontId="3" fillId="2" borderId="0" xfId="0" applyNumberFormat="1" applyFont="1" applyFill="1" applyAlignment="1" applyProtection="1">
      <protection locked="0"/>
    </xf>
    <xf numFmtId="167" fontId="3" fillId="0" borderId="0" xfId="0" applyNumberFormat="1" applyFont="1" applyAlignment="1"/>
    <xf numFmtId="168" fontId="3" fillId="0" borderId="0" xfId="0" applyNumberFormat="1" applyFont="1" applyAlignment="1"/>
    <xf numFmtId="3" fontId="3" fillId="0" borderId="0" xfId="0" applyNumberFormat="1" applyFont="1" applyAlignment="1">
      <alignment horizontal="center"/>
    </xf>
    <xf numFmtId="1" fontId="3" fillId="0" borderId="0" xfId="0" applyNumberFormat="1" applyFont="1" applyAlignment="1">
      <alignment horizontal="center"/>
    </xf>
    <xf numFmtId="164" fontId="3" fillId="0" borderId="0" xfId="0" applyNumberFormat="1" applyFont="1" applyAlignment="1"/>
    <xf numFmtId="10" fontId="3" fillId="0" borderId="0" xfId="0" applyNumberFormat="1" applyFont="1" applyAlignment="1"/>
    <xf numFmtId="1" fontId="3" fillId="0" borderId="0" xfId="0" applyNumberFormat="1" applyFont="1" applyAlignment="1"/>
    <xf numFmtId="4" fontId="2" fillId="0" borderId="0" xfId="0" applyNumberFormat="1" applyFont="1" applyAlignment="1"/>
    <xf numFmtId="165" fontId="3" fillId="0" borderId="0" xfId="0" applyNumberFormat="1" applyFont="1" applyAlignment="1">
      <alignment horizontal="center"/>
    </xf>
    <xf numFmtId="165" fontId="3" fillId="0" borderId="0" xfId="0" applyNumberFormat="1" applyFont="1" applyAlignment="1"/>
    <xf numFmtId="0" fontId="4" fillId="0" borderId="0" xfId="0" applyFont="1">
      <alignment vertical="top"/>
    </xf>
    <xf numFmtId="4" fontId="2" fillId="0" borderId="0" xfId="0" applyNumberFormat="1" applyFont="1" applyAlignment="1">
      <alignment horizontal="left"/>
    </xf>
    <xf numFmtId="166" fontId="2" fillId="0" borderId="6" xfId="0" applyNumberFormat="1" applyFont="1" applyBorder="1" applyAlignment="1"/>
    <xf numFmtId="1" fontId="3" fillId="2" borderId="6" xfId="0" applyNumberFormat="1" applyFont="1" applyFill="1" applyBorder="1" applyAlignment="1" applyProtection="1">
      <alignment horizontal="left"/>
      <protection locked="0"/>
    </xf>
    <xf numFmtId="3" fontId="3" fillId="2" borderId="7" xfId="0" applyNumberFormat="1" applyFont="1" applyFill="1" applyBorder="1" applyAlignment="1" applyProtection="1">
      <alignment horizontal="center"/>
      <protection locked="0"/>
    </xf>
    <xf numFmtId="1" fontId="3" fillId="2" borderId="8" xfId="0" applyNumberFormat="1" applyFont="1" applyFill="1" applyBorder="1" applyAlignment="1" applyProtection="1">
      <alignment horizontal="center"/>
      <protection locked="0"/>
    </xf>
    <xf numFmtId="167" fontId="3" fillId="2" borderId="8" xfId="0" applyNumberFormat="1" applyFont="1" applyFill="1" applyBorder="1" applyAlignment="1" applyProtection="1">
      <protection locked="0"/>
    </xf>
    <xf numFmtId="168" fontId="3" fillId="2" borderId="8" xfId="0" applyNumberFormat="1" applyFont="1" applyFill="1" applyBorder="1" applyAlignment="1" applyProtection="1">
      <protection locked="0"/>
    </xf>
    <xf numFmtId="164" fontId="3" fillId="2" borderId="8" xfId="0" applyNumberFormat="1" applyFont="1" applyFill="1" applyBorder="1" applyAlignment="1" applyProtection="1">
      <protection locked="0"/>
    </xf>
    <xf numFmtId="10" fontId="3" fillId="2" borderId="5" xfId="0" applyNumberFormat="1" applyFont="1" applyFill="1" applyBorder="1" applyAlignment="1" applyProtection="1">
      <protection locked="0"/>
    </xf>
    <xf numFmtId="3" fontId="3" fillId="2" borderId="9" xfId="0" applyNumberFormat="1" applyFont="1" applyFill="1" applyBorder="1" applyAlignment="1" applyProtection="1">
      <alignment horizontal="center"/>
      <protection locked="0"/>
    </xf>
    <xf numFmtId="10" fontId="3" fillId="2" borderId="3" xfId="0" applyNumberFormat="1" applyFont="1" applyFill="1" applyBorder="1" applyAlignment="1" applyProtection="1">
      <protection locked="0"/>
    </xf>
    <xf numFmtId="3" fontId="3" fillId="2" borderId="10" xfId="0" applyNumberFormat="1" applyFont="1" applyFill="1" applyBorder="1" applyAlignment="1" applyProtection="1">
      <alignment horizontal="center"/>
      <protection locked="0"/>
    </xf>
    <xf numFmtId="1" fontId="3" fillId="2" borderId="11" xfId="0" applyNumberFormat="1" applyFont="1" applyFill="1" applyBorder="1" applyAlignment="1" applyProtection="1">
      <alignment horizontal="center"/>
      <protection locked="0"/>
    </xf>
    <xf numFmtId="167" fontId="3" fillId="2" borderId="11" xfId="0" applyNumberFormat="1" applyFont="1" applyFill="1" applyBorder="1" applyAlignment="1" applyProtection="1">
      <protection locked="0"/>
    </xf>
    <xf numFmtId="168" fontId="3" fillId="2" borderId="11" xfId="0" applyNumberFormat="1" applyFont="1" applyFill="1" applyBorder="1" applyAlignment="1" applyProtection="1">
      <protection locked="0"/>
    </xf>
    <xf numFmtId="164" fontId="3" fillId="2" borderId="11" xfId="0" applyNumberFormat="1" applyFont="1" applyFill="1" applyBorder="1" applyAlignment="1" applyProtection="1">
      <protection locked="0"/>
    </xf>
    <xf numFmtId="10" fontId="3" fillId="2" borderId="1" xfId="0" applyNumberFormat="1" applyFont="1" applyFill="1" applyBorder="1" applyAlignment="1" applyProtection="1">
      <protection locked="0"/>
    </xf>
    <xf numFmtId="167" fontId="3" fillId="2" borderId="6" xfId="0" applyNumberFormat="1" applyFont="1" applyFill="1" applyBorder="1" applyAlignment="1" applyProtection="1">
      <protection locked="0"/>
    </xf>
    <xf numFmtId="1" fontId="3" fillId="0" borderId="0" xfId="0" applyNumberFormat="1" applyFont="1" applyAlignment="1">
      <alignment horizontal="left"/>
    </xf>
    <xf numFmtId="0" fontId="3" fillId="0" borderId="0" xfId="0" applyFont="1" applyAlignment="1"/>
    <xf numFmtId="0" fontId="3" fillId="0" borderId="0" xfId="0" applyFont="1" applyAlignment="1">
      <alignment vertical="top" wrapText="1"/>
    </xf>
    <xf numFmtId="165" fontId="5" fillId="0" borderId="0" xfId="0" applyNumberFormat="1" applyFont="1" applyAlignment="1">
      <alignment horizontal="left"/>
    </xf>
    <xf numFmtId="4" fontId="6" fillId="0" borderId="0" xfId="0" applyNumberFormat="1" applyFont="1" applyAlignment="1">
      <alignment horizontal="center"/>
    </xf>
    <xf numFmtId="4" fontId="3" fillId="2" borderId="12" xfId="0" applyNumberFormat="1" applyFont="1" applyFill="1" applyBorder="1" applyAlignment="1" applyProtection="1">
      <protection locked="0"/>
    </xf>
    <xf numFmtId="0" fontId="3" fillId="0" borderId="13" xfId="0" applyFont="1" applyBorder="1" applyAlignment="1" applyProtection="1">
      <protection locked="0"/>
    </xf>
    <xf numFmtId="0" fontId="3" fillId="0" borderId="14" xfId="0" applyFont="1" applyBorder="1" applyAlignment="1" applyProtection="1">
      <protection locked="0"/>
    </xf>
    <xf numFmtId="4" fontId="3" fillId="2" borderId="7" xfId="0" applyNumberFormat="1" applyFont="1" applyFill="1" applyBorder="1" applyAlignment="1" applyProtection="1">
      <alignment horizontal="left" vertical="top" wrapText="1"/>
      <protection locked="0"/>
    </xf>
    <xf numFmtId="4" fontId="3" fillId="2" borderId="8" xfId="0" applyNumberFormat="1" applyFont="1" applyFill="1" applyBorder="1" applyAlignment="1" applyProtection="1">
      <alignment horizontal="left" vertical="top" wrapText="1"/>
      <protection locked="0"/>
    </xf>
    <xf numFmtId="4" fontId="3" fillId="2" borderId="5" xfId="0" applyNumberFormat="1" applyFont="1" applyFill="1" applyBorder="1" applyAlignment="1" applyProtection="1">
      <alignment horizontal="left" vertical="top" wrapText="1"/>
      <protection locked="0"/>
    </xf>
    <xf numFmtId="4" fontId="3" fillId="2" borderId="10" xfId="0" applyNumberFormat="1" applyFont="1" applyFill="1" applyBorder="1" applyAlignment="1" applyProtection="1">
      <alignment horizontal="left" vertical="top" wrapText="1"/>
      <protection locked="0"/>
    </xf>
    <xf numFmtId="4" fontId="3" fillId="2" borderId="11" xfId="0" applyNumberFormat="1" applyFont="1" applyFill="1" applyBorder="1" applyAlignment="1" applyProtection="1">
      <alignment horizontal="left" vertical="top" wrapText="1"/>
      <protection locked="0"/>
    </xf>
    <xf numFmtId="4" fontId="3" fillId="2" borderId="1" xfId="0" applyNumberFormat="1" applyFont="1" applyFill="1" applyBorder="1" applyAlignment="1" applyProtection="1">
      <alignment horizontal="left" vertical="top" wrapText="1"/>
      <protection locked="0"/>
    </xf>
    <xf numFmtId="4" fontId="7"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320040</xdr:colOff>
      <xdr:row>2</xdr:row>
      <xdr:rowOff>0</xdr:rowOff>
    </xdr:from>
    <xdr:to>
      <xdr:col>9</xdr:col>
      <xdr:colOff>0</xdr:colOff>
      <xdr:row>7</xdr:row>
      <xdr:rowOff>93345</xdr:rowOff>
    </xdr:to>
    <xdr:pic>
      <xdr:nvPicPr>
        <xdr:cNvPr id="1075" name="Picture 4">
          <a:extLst>
            <a:ext uri="{FF2B5EF4-FFF2-40B4-BE49-F238E27FC236}">
              <a16:creationId xmlns:a16="http://schemas.microsoft.com/office/drawing/2014/main" id="{9E83A5B3-4583-2E59-2C97-2EA9094236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6400" y="350520"/>
          <a:ext cx="367284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29402-A31C-4B9E-BE79-0034A5F57341}">
  <sheetPr>
    <pageSetUpPr fitToPage="1"/>
  </sheetPr>
  <dimension ref="A1:M88"/>
  <sheetViews>
    <sheetView showGridLines="0" tabSelected="1" workbookViewId="0">
      <selection activeCell="B13" sqref="B13"/>
    </sheetView>
  </sheetViews>
  <sheetFormatPr defaultColWidth="0" defaultRowHeight="13.8" zeroHeight="1" x14ac:dyDescent="0.3"/>
  <cols>
    <col min="1" max="1" width="2.77734375" style="3" customWidth="1"/>
    <col min="2" max="2" width="14" style="10" customWidth="1"/>
    <col min="3" max="3" width="3" style="10" customWidth="1"/>
    <col min="4" max="4" width="10.77734375" style="12" customWidth="1"/>
    <col min="5" max="5" width="11.21875" style="10" customWidth="1"/>
    <col min="6" max="6" width="8" style="10" customWidth="1"/>
    <col min="7" max="7" width="2.21875" style="10" customWidth="1"/>
    <col min="8" max="8" width="12.5546875" style="10" customWidth="1"/>
    <col min="9" max="9" width="13.44140625" style="10" customWidth="1"/>
    <col min="10" max="10" width="12.44140625" style="10" customWidth="1"/>
    <col min="11" max="11" width="10.5546875" style="10" customWidth="1"/>
    <col min="12" max="12" width="3" style="3" customWidth="1"/>
    <col min="13" max="16384" width="9" style="3" hidden="1"/>
  </cols>
  <sheetData>
    <row r="1" spans="2:11" x14ac:dyDescent="0.3"/>
    <row r="2" spans="2:11" x14ac:dyDescent="0.3"/>
    <row r="3" spans="2:11" x14ac:dyDescent="0.3"/>
    <row r="4" spans="2:11" x14ac:dyDescent="0.3"/>
    <row r="5" spans="2:11" x14ac:dyDescent="0.3"/>
    <row r="6" spans="2:11" x14ac:dyDescent="0.3"/>
    <row r="7" spans="2:11" x14ac:dyDescent="0.3"/>
    <row r="8" spans="2:11" x14ac:dyDescent="0.3"/>
    <row r="9" spans="2:11" ht="25.8" x14ac:dyDescent="0.5">
      <c r="B9" s="53" t="s">
        <v>23</v>
      </c>
      <c r="C9" s="53"/>
      <c r="D9" s="53"/>
      <c r="E9" s="53"/>
      <c r="F9" s="53"/>
      <c r="G9" s="53"/>
      <c r="H9" s="53"/>
      <c r="I9" s="53"/>
      <c r="J9" s="53"/>
      <c r="K9" s="53"/>
    </row>
    <row r="10" spans="2:11" x14ac:dyDescent="0.3"/>
    <row r="11" spans="2:11" x14ac:dyDescent="0.3"/>
    <row r="12" spans="2:11" x14ac:dyDescent="0.3"/>
    <row r="13" spans="2:11" x14ac:dyDescent="0.3">
      <c r="B13" s="33">
        <v>2026</v>
      </c>
      <c r="C13" s="49"/>
      <c r="H13" s="10" t="s">
        <v>32</v>
      </c>
    </row>
    <row r="14" spans="2:11" x14ac:dyDescent="0.3">
      <c r="B14" s="10" t="s">
        <v>31</v>
      </c>
      <c r="D14" s="14" t="s">
        <v>0</v>
      </c>
      <c r="H14" s="57"/>
      <c r="I14" s="58"/>
      <c r="J14" s="58"/>
      <c r="K14" s="59"/>
    </row>
    <row r="15" spans="2:11" x14ac:dyDescent="0.3">
      <c r="B15" s="13"/>
      <c r="C15" s="14"/>
      <c r="D15" s="54"/>
      <c r="E15" s="55"/>
      <c r="F15" s="56"/>
      <c r="G15" s="50"/>
      <c r="H15" s="60"/>
      <c r="I15" s="61"/>
      <c r="J15" s="61"/>
      <c r="K15" s="62"/>
    </row>
    <row r="16" spans="2:11" x14ac:dyDescent="0.3"/>
    <row r="17" spans="2:11" x14ac:dyDescent="0.3">
      <c r="D17" s="14" t="s">
        <v>1</v>
      </c>
      <c r="E17" s="15" t="s">
        <v>2</v>
      </c>
      <c r="F17" s="15" t="s">
        <v>2</v>
      </c>
      <c r="G17" s="15"/>
      <c r="I17" s="15" t="s">
        <v>3</v>
      </c>
      <c r="J17" s="15" t="s">
        <v>4</v>
      </c>
      <c r="K17" s="15" t="s">
        <v>4</v>
      </c>
    </row>
    <row r="18" spans="2:11" x14ac:dyDescent="0.3">
      <c r="B18" s="10" t="s">
        <v>28</v>
      </c>
      <c r="D18" s="14" t="s">
        <v>5</v>
      </c>
      <c r="E18" s="15" t="s">
        <v>6</v>
      </c>
      <c r="F18" s="15" t="s">
        <v>7</v>
      </c>
      <c r="G18" s="15"/>
      <c r="I18" s="15" t="s">
        <v>8</v>
      </c>
      <c r="J18" s="15" t="s">
        <v>6</v>
      </c>
      <c r="K18" s="15" t="s">
        <v>7</v>
      </c>
    </row>
    <row r="19" spans="2:11" x14ac:dyDescent="0.3">
      <c r="B19" s="34">
        <v>10</v>
      </c>
      <c r="C19" s="35"/>
      <c r="D19" s="35"/>
      <c r="E19" s="36">
        <v>80000</v>
      </c>
      <c r="F19" s="37">
        <v>1</v>
      </c>
      <c r="G19" s="37"/>
      <c r="H19" s="38"/>
      <c r="I19" s="39">
        <v>1</v>
      </c>
      <c r="J19" s="20">
        <f>IF(I19=0,E19,ROUND(E19/I19,2))</f>
        <v>80000</v>
      </c>
      <c r="K19" s="21">
        <f>IF(I19=0,F19,ROUND(F19/I19,4))</f>
        <v>1</v>
      </c>
    </row>
    <row r="20" spans="2:11" x14ac:dyDescent="0.3">
      <c r="B20" s="40"/>
      <c r="C20" s="16"/>
      <c r="D20" s="16"/>
      <c r="E20" s="17"/>
      <c r="F20" s="18"/>
      <c r="G20" s="18"/>
      <c r="H20" s="19"/>
      <c r="I20" s="41"/>
      <c r="J20" s="20">
        <f>IF(I20=0,E20,ROUND(E20/I20,2))</f>
        <v>0</v>
      </c>
      <c r="K20" s="21">
        <f>IF(I20=0,F20,ROUND(F20/I20,4))</f>
        <v>0</v>
      </c>
    </row>
    <row r="21" spans="2:11" x14ac:dyDescent="0.3">
      <c r="B21" s="40"/>
      <c r="C21" s="16"/>
      <c r="D21" s="16"/>
      <c r="E21" s="17"/>
      <c r="F21" s="18"/>
      <c r="G21" s="18"/>
      <c r="H21" s="19"/>
      <c r="I21" s="41"/>
      <c r="J21" s="20">
        <f>IF(I21=0,E21,ROUND(E21/I21,2))</f>
        <v>0</v>
      </c>
      <c r="K21" s="21">
        <f>IF(I21=0,F21,ROUND(F21/I21,4))</f>
        <v>0</v>
      </c>
    </row>
    <row r="22" spans="2:11" x14ac:dyDescent="0.3">
      <c r="B22" s="40"/>
      <c r="C22" s="16"/>
      <c r="D22" s="16"/>
      <c r="E22" s="17"/>
      <c r="F22" s="18"/>
      <c r="G22" s="18"/>
      <c r="H22" s="19"/>
      <c r="I22" s="41"/>
      <c r="J22" s="20">
        <f>IF(I22=0,E22,ROUND(E22/I22,2))</f>
        <v>0</v>
      </c>
      <c r="K22" s="21">
        <f>IF(I22=0,F22,ROUND(F22/I22,4))</f>
        <v>0</v>
      </c>
    </row>
    <row r="23" spans="2:11" x14ac:dyDescent="0.3">
      <c r="B23" s="42"/>
      <c r="C23" s="43"/>
      <c r="D23" s="43"/>
      <c r="E23" s="44"/>
      <c r="F23" s="45"/>
      <c r="G23" s="45"/>
      <c r="H23" s="46"/>
      <c r="I23" s="47"/>
      <c r="J23" s="20">
        <f>IF(I23=0,E23,ROUND(E23/I23,2))</f>
        <v>0</v>
      </c>
      <c r="K23" s="21">
        <f>IF(I23=0,F23,ROUND(F23/I23,4))</f>
        <v>0</v>
      </c>
    </row>
    <row r="24" spans="2:11" x14ac:dyDescent="0.3">
      <c r="B24" s="22">
        <f>AVERAGE(B19:B23)</f>
        <v>10</v>
      </c>
      <c r="C24" s="23"/>
      <c r="E24" s="20">
        <f>SUM(E19:E23)</f>
        <v>80000</v>
      </c>
      <c r="F24" s="21">
        <f>SUM(F19:F23)</f>
        <v>1</v>
      </c>
      <c r="G24" s="21"/>
      <c r="H24" s="24"/>
      <c r="I24" s="25">
        <f>AVERAGE(I19:I23)</f>
        <v>1</v>
      </c>
      <c r="J24" s="20">
        <f>SUM(J19:J23)</f>
        <v>80000</v>
      </c>
      <c r="K24" s="21">
        <f>SUM(K19:K23)</f>
        <v>1</v>
      </c>
    </row>
    <row r="25" spans="2:11" x14ac:dyDescent="0.3">
      <c r="D25" s="14" t="s">
        <v>9</v>
      </c>
      <c r="E25" s="48">
        <v>0</v>
      </c>
    </row>
    <row r="26" spans="2:11" x14ac:dyDescent="0.3"/>
    <row r="27" spans="2:11" x14ac:dyDescent="0.3">
      <c r="D27" s="14" t="s">
        <v>10</v>
      </c>
      <c r="I27" s="10">
        <f>IF(F24&gt;1,E24,IF(K24&gt;1,ROUND(E24/F24,2),IF(K24=0.4,IF(B24=12,ROUND(J24*3,2),ROUND(J24/K24,2)),IF(K24=0.6,IF(B24=12,ROUND(J24*1.5,2),ROUND(J24/K24,2)),ROUND(J24/K24,2)))))</f>
        <v>80000</v>
      </c>
    </row>
    <row r="28" spans="2:11" x14ac:dyDescent="0.3">
      <c r="D28" s="14" t="s">
        <v>11</v>
      </c>
      <c r="I28" s="10">
        <f>VLOOKUP($B$13,YMPE!$A$2:$D$131,2,0)</f>
        <v>74600</v>
      </c>
    </row>
    <row r="29" spans="2:11" x14ac:dyDescent="0.3">
      <c r="D29" s="14" t="s">
        <v>12</v>
      </c>
      <c r="I29" s="10">
        <f>IF(I27&lt;I28,0,I27-I28)</f>
        <v>5400</v>
      </c>
    </row>
    <row r="30" spans="2:11" x14ac:dyDescent="0.3">
      <c r="D30" s="14" t="s">
        <v>13</v>
      </c>
      <c r="I30" s="10">
        <f>I29*0.02</f>
        <v>108</v>
      </c>
    </row>
    <row r="31" spans="2:11" ht="13.5" customHeight="1" x14ac:dyDescent="0.3">
      <c r="D31" s="14" t="s">
        <v>14</v>
      </c>
      <c r="I31" s="10">
        <f>IF(I27&lt;I28,I27*0.014,ROUND(I28*0.014,2))</f>
        <v>1044.4000000000001</v>
      </c>
    </row>
    <row r="32" spans="2:11" hidden="1" x14ac:dyDescent="0.3">
      <c r="I32" s="10">
        <f>+I30+I31</f>
        <v>1152.4000000000001</v>
      </c>
    </row>
    <row r="33" spans="2:11" hidden="1" x14ac:dyDescent="0.3">
      <c r="D33" s="12" t="s">
        <v>25</v>
      </c>
      <c r="I33" s="10">
        <f>VLOOKUP($B$13,PAMax!$A$2:$D$131,2,0)</f>
        <v>3932.22</v>
      </c>
    </row>
    <row r="35" spans="2:11" x14ac:dyDescent="0.3">
      <c r="D35" s="14" t="s">
        <v>15</v>
      </c>
      <c r="I35" s="10">
        <f>IF(I32&lt;I33,I32,I33)</f>
        <v>1152.4000000000001</v>
      </c>
      <c r="J35" s="12" t="str">
        <f>IF(I32&lt;I33,"","Maximum")</f>
        <v/>
      </c>
    </row>
    <row r="36" spans="2:11" x14ac:dyDescent="0.3">
      <c r="D36" s="14" t="s">
        <v>16</v>
      </c>
      <c r="I36" s="10">
        <f>ROUND(9*I35,2)</f>
        <v>10371.6</v>
      </c>
    </row>
    <row r="37" spans="2:11" x14ac:dyDescent="0.3">
      <c r="D37" s="14" t="s">
        <v>17</v>
      </c>
      <c r="I37" s="10">
        <f>IF(B13&gt;1996,600,1000)</f>
        <v>600</v>
      </c>
    </row>
    <row r="38" spans="2:11" x14ac:dyDescent="0.3">
      <c r="D38" s="14" t="s">
        <v>29</v>
      </c>
      <c r="I38" s="10">
        <f>I36-I37</f>
        <v>9771.6</v>
      </c>
    </row>
    <row r="39" spans="2:11" x14ac:dyDescent="0.3">
      <c r="D39" s="14" t="s">
        <v>18</v>
      </c>
      <c r="I39" s="10">
        <f>IF(F24&gt;1,I38,IF(K24=0.4,IF(B24=12,ROUND(I38/3*I24,2),ROUND(I38*F24,2)),IF(K24=0.6,IF(B24=12,ROUND(I38/1.5*I24,2),ROUND(I38*F24,2)),ROUND(I38*F24,2))))</f>
        <v>9771.6</v>
      </c>
      <c r="J39" s="3"/>
    </row>
    <row r="40" spans="2:11" x14ac:dyDescent="0.3">
      <c r="D40" s="31" t="s">
        <v>24</v>
      </c>
      <c r="E40" s="27"/>
      <c r="F40" s="27"/>
      <c r="G40" s="27"/>
      <c r="H40" s="27"/>
      <c r="I40" s="32">
        <f>ROUND(I39+E25,0)</f>
        <v>9772</v>
      </c>
      <c r="J40" s="26"/>
    </row>
    <row r="41" spans="2:11" x14ac:dyDescent="0.3">
      <c r="B41" s="14"/>
      <c r="C41" s="14"/>
      <c r="D41" s="14"/>
      <c r="E41" s="14"/>
      <c r="F41" s="14"/>
      <c r="G41" s="14"/>
      <c r="H41" s="14"/>
      <c r="I41" s="14"/>
      <c r="J41" s="14"/>
      <c r="K41" s="14"/>
    </row>
    <row r="42" spans="2:11" ht="18" x14ac:dyDescent="0.35">
      <c r="B42" s="52"/>
      <c r="C42" s="52"/>
      <c r="D42" s="52"/>
      <c r="E42" s="52"/>
      <c r="F42" s="52"/>
      <c r="G42" s="52"/>
      <c r="H42" s="52"/>
      <c r="I42" s="52"/>
      <c r="J42" s="52"/>
      <c r="K42" s="52"/>
    </row>
    <row r="43" spans="2:11" x14ac:dyDescent="0.3">
      <c r="B43" s="27" t="s">
        <v>22</v>
      </c>
      <c r="D43" s="28"/>
      <c r="E43" s="29"/>
      <c r="F43" s="28"/>
      <c r="G43" s="28"/>
      <c r="H43" s="28"/>
      <c r="I43" s="29"/>
      <c r="J43" s="29"/>
      <c r="K43" s="29"/>
    </row>
    <row r="44" spans="2:11" ht="13.8" customHeight="1" x14ac:dyDescent="0.25">
      <c r="B44" s="63" t="s">
        <v>27</v>
      </c>
      <c r="C44" s="63"/>
      <c r="D44" s="63"/>
      <c r="E44" s="63"/>
      <c r="F44" s="63"/>
      <c r="G44" s="63"/>
      <c r="H44" s="63"/>
      <c r="I44" s="63"/>
      <c r="J44" s="63"/>
      <c r="K44" s="63"/>
    </row>
    <row r="45" spans="2:11" x14ac:dyDescent="0.25">
      <c r="B45" s="63"/>
      <c r="C45" s="63"/>
      <c r="D45" s="63"/>
      <c r="E45" s="63"/>
      <c r="F45" s="63"/>
      <c r="G45" s="63"/>
      <c r="H45" s="63"/>
      <c r="I45" s="63"/>
      <c r="J45" s="63"/>
      <c r="K45" s="63"/>
    </row>
    <row r="46" spans="2:11" x14ac:dyDescent="0.25">
      <c r="B46" s="63"/>
      <c r="C46" s="63"/>
      <c r="D46" s="63"/>
      <c r="E46" s="63"/>
      <c r="F46" s="63"/>
      <c r="G46" s="63"/>
      <c r="H46" s="63"/>
      <c r="I46" s="63"/>
      <c r="J46" s="63"/>
      <c r="K46" s="63"/>
    </row>
    <row r="47" spans="2:11" x14ac:dyDescent="0.25">
      <c r="B47" s="63"/>
      <c r="C47" s="63"/>
      <c r="D47" s="63"/>
      <c r="E47" s="63"/>
      <c r="F47" s="63"/>
      <c r="G47" s="63"/>
      <c r="H47" s="63"/>
      <c r="I47" s="63"/>
      <c r="J47" s="63"/>
      <c r="K47" s="63"/>
    </row>
    <row r="48" spans="2:11" hidden="1" x14ac:dyDescent="0.25">
      <c r="B48" s="51"/>
      <c r="C48" s="51"/>
      <c r="D48" s="51"/>
      <c r="E48" s="51"/>
      <c r="F48" s="51"/>
      <c r="G48" s="51"/>
      <c r="H48" s="51"/>
      <c r="I48" s="51"/>
      <c r="J48" s="51"/>
      <c r="K48" s="51"/>
    </row>
    <row r="49" spans="2:13" ht="31.2" hidden="1" x14ac:dyDescent="0.25">
      <c r="B49" s="3"/>
      <c r="C49" s="3"/>
      <c r="D49" s="3"/>
      <c r="E49" s="3"/>
      <c r="F49" s="3"/>
      <c r="G49" s="3"/>
      <c r="H49" s="3"/>
      <c r="I49" s="3"/>
      <c r="J49" s="3"/>
      <c r="K49" s="3"/>
      <c r="M49" s="30"/>
    </row>
    <row r="50" spans="2:13" hidden="1" x14ac:dyDescent="0.25">
      <c r="B50" s="3"/>
      <c r="C50" s="3"/>
      <c r="D50" s="3"/>
      <c r="E50" s="3"/>
      <c r="F50" s="3"/>
      <c r="G50" s="3"/>
      <c r="H50" s="3"/>
      <c r="I50" s="3"/>
      <c r="J50" s="3"/>
      <c r="K50" s="3"/>
    </row>
    <row r="51" spans="2:13" hidden="1" x14ac:dyDescent="0.25">
      <c r="B51" s="3"/>
      <c r="C51" s="3"/>
      <c r="D51" s="3"/>
      <c r="E51" s="3"/>
      <c r="F51" s="3"/>
      <c r="G51" s="3"/>
      <c r="H51" s="3"/>
      <c r="I51" s="3"/>
      <c r="J51" s="3"/>
      <c r="K51" s="3"/>
    </row>
    <row r="52" spans="2:13" hidden="1" x14ac:dyDescent="0.25">
      <c r="B52" s="3">
        <v>1990</v>
      </c>
      <c r="C52" s="3"/>
      <c r="D52" s="3"/>
      <c r="E52" s="3"/>
      <c r="F52" s="3"/>
      <c r="G52" s="3"/>
      <c r="H52" s="3"/>
      <c r="I52" s="3"/>
      <c r="J52" s="3"/>
      <c r="K52" s="3"/>
    </row>
    <row r="53" spans="2:13" hidden="1" x14ac:dyDescent="0.3">
      <c r="B53" s="3">
        <v>1991</v>
      </c>
    </row>
    <row r="54" spans="2:13" hidden="1" x14ac:dyDescent="0.3">
      <c r="B54" s="3">
        <v>1992</v>
      </c>
    </row>
    <row r="55" spans="2:13" hidden="1" x14ac:dyDescent="0.3">
      <c r="B55" s="3">
        <v>1993</v>
      </c>
    </row>
    <row r="56" spans="2:13" hidden="1" x14ac:dyDescent="0.3">
      <c r="B56" s="3">
        <v>1994</v>
      </c>
    </row>
    <row r="57" spans="2:13" hidden="1" x14ac:dyDescent="0.3">
      <c r="B57" s="3">
        <v>1995</v>
      </c>
    </row>
    <row r="58" spans="2:13" hidden="1" x14ac:dyDescent="0.3">
      <c r="B58" s="3">
        <v>1996</v>
      </c>
    </row>
    <row r="59" spans="2:13" hidden="1" x14ac:dyDescent="0.3">
      <c r="B59" s="3">
        <v>1997</v>
      </c>
    </row>
    <row r="60" spans="2:13" hidden="1" x14ac:dyDescent="0.3">
      <c r="B60" s="3">
        <v>1998</v>
      </c>
    </row>
    <row r="61" spans="2:13" hidden="1" x14ac:dyDescent="0.3">
      <c r="B61" s="3">
        <v>1999</v>
      </c>
    </row>
    <row r="62" spans="2:13" hidden="1" x14ac:dyDescent="0.3">
      <c r="B62" s="3">
        <v>2000</v>
      </c>
    </row>
    <row r="63" spans="2:13" hidden="1" x14ac:dyDescent="0.3">
      <c r="B63" s="3">
        <v>2001</v>
      </c>
    </row>
    <row r="64" spans="2:13" hidden="1" x14ac:dyDescent="0.3">
      <c r="B64" s="3">
        <v>2002</v>
      </c>
    </row>
    <row r="65" spans="2:2" hidden="1" x14ac:dyDescent="0.3">
      <c r="B65" s="3">
        <v>2003</v>
      </c>
    </row>
    <row r="66" spans="2:2" hidden="1" x14ac:dyDescent="0.3">
      <c r="B66" s="3">
        <v>2004</v>
      </c>
    </row>
    <row r="67" spans="2:2" hidden="1" x14ac:dyDescent="0.3">
      <c r="B67" s="3">
        <v>2005</v>
      </c>
    </row>
    <row r="68" spans="2:2" hidden="1" x14ac:dyDescent="0.3">
      <c r="B68" s="3">
        <v>2006</v>
      </c>
    </row>
    <row r="69" spans="2:2" hidden="1" x14ac:dyDescent="0.3">
      <c r="B69" s="3">
        <v>2007</v>
      </c>
    </row>
    <row r="70" spans="2:2" hidden="1" x14ac:dyDescent="0.3">
      <c r="B70" s="3">
        <v>2008</v>
      </c>
    </row>
    <row r="71" spans="2:2" hidden="1" x14ac:dyDescent="0.3">
      <c r="B71" s="3">
        <v>2009</v>
      </c>
    </row>
    <row r="72" spans="2:2" hidden="1" x14ac:dyDescent="0.3">
      <c r="B72" s="3">
        <v>2010</v>
      </c>
    </row>
    <row r="73" spans="2:2" hidden="1" x14ac:dyDescent="0.3">
      <c r="B73" s="3">
        <v>2011</v>
      </c>
    </row>
    <row r="74" spans="2:2" hidden="1" x14ac:dyDescent="0.3">
      <c r="B74" s="3">
        <v>2012</v>
      </c>
    </row>
    <row r="75" spans="2:2" hidden="1" x14ac:dyDescent="0.3">
      <c r="B75" s="3">
        <v>2013</v>
      </c>
    </row>
    <row r="76" spans="2:2" hidden="1" x14ac:dyDescent="0.3">
      <c r="B76" s="3">
        <v>2014</v>
      </c>
    </row>
    <row r="77" spans="2:2" hidden="1" x14ac:dyDescent="0.3">
      <c r="B77" s="3">
        <v>2015</v>
      </c>
    </row>
    <row r="78" spans="2:2" hidden="1" x14ac:dyDescent="0.3">
      <c r="B78" s="3">
        <v>2016</v>
      </c>
    </row>
    <row r="79" spans="2:2" hidden="1" x14ac:dyDescent="0.3">
      <c r="B79" s="3">
        <v>2017</v>
      </c>
    </row>
    <row r="80" spans="2:2" hidden="1" x14ac:dyDescent="0.3">
      <c r="B80" s="3">
        <v>2018</v>
      </c>
    </row>
    <row r="81" spans="2:2" hidden="1" x14ac:dyDescent="0.3">
      <c r="B81" s="3">
        <v>2019</v>
      </c>
    </row>
    <row r="82" spans="2:2" hidden="1" x14ac:dyDescent="0.3">
      <c r="B82" s="3">
        <v>2020</v>
      </c>
    </row>
    <row r="83" spans="2:2" hidden="1" x14ac:dyDescent="0.3">
      <c r="B83" s="3">
        <v>2021</v>
      </c>
    </row>
    <row r="84" spans="2:2" hidden="1" x14ac:dyDescent="0.3">
      <c r="B84" s="3">
        <v>2022</v>
      </c>
    </row>
    <row r="85" spans="2:2" hidden="1" x14ac:dyDescent="0.3">
      <c r="B85" s="3">
        <v>2023</v>
      </c>
    </row>
    <row r="86" spans="2:2" hidden="1" x14ac:dyDescent="0.3">
      <c r="B86" s="3">
        <v>2024</v>
      </c>
    </row>
    <row r="87" spans="2:2" hidden="1" x14ac:dyDescent="0.3">
      <c r="B87" s="3">
        <v>2025</v>
      </c>
    </row>
    <row r="88" spans="2:2" hidden="1" x14ac:dyDescent="0.3">
      <c r="B88" s="3">
        <v>2026</v>
      </c>
    </row>
  </sheetData>
  <sheetProtection algorithmName="SHA-512" hashValue="GR+tWkL3Nn7CKLgX/wJyKGyubIZpab4Qjqg8X6dU6eCPiPrq5Kf+jaixRf9izROXdiANdAY5X4jfyplblNzZXg==" saltValue="eFjeecqMgK2HSGpcUQ/B6g==" spinCount="100000" sheet="1" selectLockedCells="1"/>
  <mergeCells count="5">
    <mergeCell ref="B42:K42"/>
    <mergeCell ref="B9:K9"/>
    <mergeCell ref="D15:F15"/>
    <mergeCell ref="H14:K15"/>
    <mergeCell ref="B44:K47"/>
  </mergeCells>
  <phoneticPr fontId="1" type="noConversion"/>
  <dataValidations count="1">
    <dataValidation type="list" allowBlank="1" showInputMessage="1" showErrorMessage="1" sqref="B13" xr:uid="{CF7A25DC-D317-4B30-9612-20AE8A41ACBA}">
      <formula1>$B$52:$B$101</formula1>
    </dataValidation>
  </dataValidations>
  <pageMargins left="0.70866141732283472" right="0.70866141732283472" top="0.74803149606299213" bottom="0.74803149606299213" header="0.31496062992125984" footer="0.31496062992125984"/>
  <pageSetup scale="88"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EEE98-696B-4A1E-8847-0CFC3DADF955}">
  <dimension ref="A1:E38"/>
  <sheetViews>
    <sheetView showGridLines="0" workbookViewId="0">
      <pane ySplit="1" topLeftCell="A12" activePane="bottomLeft" state="frozen"/>
      <selection pane="bottomLeft"/>
    </sheetView>
  </sheetViews>
  <sheetFormatPr defaultColWidth="9" defaultRowHeight="13.8" x14ac:dyDescent="0.3"/>
  <cols>
    <col min="1" max="1" width="10" style="10" customWidth="1"/>
    <col min="2" max="4" width="11.21875" style="10" customWidth="1"/>
    <col min="5" max="5" width="11.21875" style="3" customWidth="1"/>
    <col min="6" max="16384" width="9" style="3"/>
  </cols>
  <sheetData>
    <row r="1" spans="1:5" x14ac:dyDescent="0.3">
      <c r="A1" s="1" t="s">
        <v>19</v>
      </c>
      <c r="B1" s="2" t="s">
        <v>11</v>
      </c>
      <c r="C1" s="2" t="s">
        <v>20</v>
      </c>
      <c r="D1" s="2" t="s">
        <v>21</v>
      </c>
      <c r="E1" s="2" t="s">
        <v>30</v>
      </c>
    </row>
    <row r="2" spans="1:5" x14ac:dyDescent="0.3">
      <c r="A2" s="4">
        <v>1990</v>
      </c>
      <c r="B2" s="5">
        <v>28900</v>
      </c>
      <c r="C2" s="5">
        <v>63889</v>
      </c>
      <c r="D2" s="5">
        <v>86111</v>
      </c>
      <c r="E2" s="6">
        <v>1722.22</v>
      </c>
    </row>
    <row r="3" spans="1:5" x14ac:dyDescent="0.3">
      <c r="A3" s="4">
        <v>1991</v>
      </c>
      <c r="B3" s="5">
        <v>30500</v>
      </c>
      <c r="C3" s="5">
        <v>69444</v>
      </c>
      <c r="D3" s="5">
        <v>86111</v>
      </c>
      <c r="E3" s="6">
        <v>1722.22</v>
      </c>
    </row>
    <row r="4" spans="1:5" x14ac:dyDescent="0.3">
      <c r="A4" s="4">
        <v>1992</v>
      </c>
      <c r="B4" s="5">
        <v>32200</v>
      </c>
      <c r="C4" s="5">
        <v>69444</v>
      </c>
      <c r="D4" s="5">
        <v>86111</v>
      </c>
      <c r="E4" s="6">
        <v>1722.22</v>
      </c>
    </row>
    <row r="5" spans="1:5" x14ac:dyDescent="0.3">
      <c r="A5" s="4">
        <v>1993</v>
      </c>
      <c r="B5" s="5">
        <v>33400</v>
      </c>
      <c r="C5" s="5">
        <v>75000</v>
      </c>
      <c r="D5" s="5">
        <v>86111</v>
      </c>
      <c r="E5" s="6">
        <v>1722.22</v>
      </c>
    </row>
    <row r="6" spans="1:5" x14ac:dyDescent="0.3">
      <c r="A6" s="4">
        <v>1994</v>
      </c>
      <c r="B6" s="5">
        <v>34400</v>
      </c>
      <c r="C6" s="5">
        <v>80556</v>
      </c>
      <c r="D6" s="5">
        <v>86111</v>
      </c>
      <c r="E6" s="6">
        <v>1722.22</v>
      </c>
    </row>
    <row r="7" spans="1:5" x14ac:dyDescent="0.3">
      <c r="A7" s="4">
        <v>1995</v>
      </c>
      <c r="B7" s="5">
        <v>34900</v>
      </c>
      <c r="C7" s="5"/>
      <c r="D7" s="5"/>
      <c r="E7" s="6">
        <v>1722.22</v>
      </c>
    </row>
    <row r="8" spans="1:5" x14ac:dyDescent="0.3">
      <c r="A8" s="4">
        <v>1996</v>
      </c>
      <c r="B8" s="5">
        <v>35400</v>
      </c>
      <c r="C8" s="5"/>
      <c r="D8" s="5"/>
      <c r="E8" s="6">
        <v>1722.22</v>
      </c>
    </row>
    <row r="9" spans="1:5" x14ac:dyDescent="0.3">
      <c r="A9" s="4">
        <v>1997</v>
      </c>
      <c r="B9" s="5">
        <v>35800</v>
      </c>
      <c r="C9" s="5"/>
      <c r="D9" s="5"/>
      <c r="E9" s="6">
        <v>1722.22</v>
      </c>
    </row>
    <row r="10" spans="1:5" x14ac:dyDescent="0.3">
      <c r="A10" s="4">
        <v>1998</v>
      </c>
      <c r="B10" s="5">
        <v>36900</v>
      </c>
      <c r="C10" s="5"/>
      <c r="D10" s="5"/>
      <c r="E10" s="6">
        <v>1722.22</v>
      </c>
    </row>
    <row r="11" spans="1:5" x14ac:dyDescent="0.3">
      <c r="A11" s="4">
        <v>1999</v>
      </c>
      <c r="B11" s="5">
        <v>37400</v>
      </c>
      <c r="C11" s="5"/>
      <c r="D11" s="5"/>
      <c r="E11" s="6">
        <v>1722.22</v>
      </c>
    </row>
    <row r="12" spans="1:5" x14ac:dyDescent="0.3">
      <c r="A12" s="4">
        <v>2000</v>
      </c>
      <c r="B12" s="5">
        <v>37600</v>
      </c>
      <c r="C12" s="5"/>
      <c r="D12" s="5"/>
      <c r="E12" s="6">
        <v>1722.22</v>
      </c>
    </row>
    <row r="13" spans="1:5" x14ac:dyDescent="0.3">
      <c r="A13" s="4">
        <v>2001</v>
      </c>
      <c r="B13" s="5">
        <v>38300</v>
      </c>
      <c r="C13" s="5"/>
      <c r="D13" s="5"/>
      <c r="E13" s="6">
        <v>1722.22</v>
      </c>
    </row>
    <row r="14" spans="1:5" x14ac:dyDescent="0.3">
      <c r="A14" s="4">
        <v>2002</v>
      </c>
      <c r="B14" s="5">
        <v>39100</v>
      </c>
      <c r="C14" s="5"/>
      <c r="D14" s="5"/>
      <c r="E14" s="6">
        <v>1722.22</v>
      </c>
    </row>
    <row r="15" spans="1:5" x14ac:dyDescent="0.3">
      <c r="A15" s="4">
        <v>2003</v>
      </c>
      <c r="B15" s="5">
        <v>39900</v>
      </c>
      <c r="C15" s="5"/>
      <c r="D15" s="5"/>
      <c r="E15" s="6">
        <v>1722.22</v>
      </c>
    </row>
    <row r="16" spans="1:5" x14ac:dyDescent="0.3">
      <c r="A16" s="4">
        <v>2004</v>
      </c>
      <c r="B16" s="5">
        <v>40500</v>
      </c>
      <c r="C16" s="5"/>
      <c r="D16" s="5"/>
      <c r="E16" s="6">
        <v>1833.33</v>
      </c>
    </row>
    <row r="17" spans="1:5" x14ac:dyDescent="0.3">
      <c r="A17" s="4">
        <v>2005</v>
      </c>
      <c r="B17" s="5">
        <v>41100</v>
      </c>
      <c r="C17" s="5"/>
      <c r="D17" s="5"/>
      <c r="E17" s="6">
        <v>2000</v>
      </c>
    </row>
    <row r="18" spans="1:5" x14ac:dyDescent="0.3">
      <c r="A18" s="4">
        <v>2006</v>
      </c>
      <c r="B18" s="5">
        <v>42100</v>
      </c>
      <c r="C18" s="5"/>
      <c r="D18" s="5"/>
      <c r="E18" s="6">
        <v>2111.11</v>
      </c>
    </row>
    <row r="19" spans="1:5" x14ac:dyDescent="0.3">
      <c r="A19" s="4">
        <v>2007</v>
      </c>
      <c r="B19" s="5">
        <v>43700</v>
      </c>
      <c r="C19" s="5"/>
      <c r="D19" s="5"/>
      <c r="E19" s="6">
        <v>2222.2199999999998</v>
      </c>
    </row>
    <row r="20" spans="1:5" x14ac:dyDescent="0.3">
      <c r="A20" s="4">
        <v>2008</v>
      </c>
      <c r="B20" s="5">
        <v>44900</v>
      </c>
      <c r="C20" s="5"/>
      <c r="D20" s="5"/>
      <c r="E20" s="6">
        <v>2333.33</v>
      </c>
    </row>
    <row r="21" spans="1:5" x14ac:dyDescent="0.3">
      <c r="A21" s="4">
        <v>2009</v>
      </c>
      <c r="B21" s="5">
        <v>46300</v>
      </c>
      <c r="C21" s="5"/>
      <c r="D21" s="5"/>
      <c r="E21" s="6">
        <v>2444.44</v>
      </c>
    </row>
    <row r="22" spans="1:5" x14ac:dyDescent="0.3">
      <c r="A22" s="4">
        <v>2010</v>
      </c>
      <c r="B22" s="5">
        <v>47200</v>
      </c>
      <c r="C22" s="5"/>
      <c r="D22" s="5"/>
      <c r="E22" s="6">
        <v>2494.44</v>
      </c>
    </row>
    <row r="23" spans="1:5" x14ac:dyDescent="0.3">
      <c r="A23" s="4">
        <v>2011</v>
      </c>
      <c r="B23" s="5">
        <v>48300</v>
      </c>
      <c r="C23" s="5"/>
      <c r="D23" s="5"/>
      <c r="E23" s="6">
        <v>2552.2199999999998</v>
      </c>
    </row>
    <row r="24" spans="1:5" x14ac:dyDescent="0.3">
      <c r="A24" s="4">
        <v>2012</v>
      </c>
      <c r="B24" s="5">
        <v>50100</v>
      </c>
      <c r="C24" s="5"/>
      <c r="D24" s="5"/>
      <c r="E24" s="6">
        <v>2646.67</v>
      </c>
    </row>
    <row r="25" spans="1:5" x14ac:dyDescent="0.3">
      <c r="A25" s="4">
        <v>2013</v>
      </c>
      <c r="B25" s="5">
        <v>51100</v>
      </c>
      <c r="C25" s="5"/>
      <c r="D25" s="5"/>
      <c r="E25" s="6">
        <v>2696.67</v>
      </c>
    </row>
    <row r="26" spans="1:5" x14ac:dyDescent="0.3">
      <c r="A26" s="4">
        <v>2014</v>
      </c>
      <c r="B26" s="5">
        <v>52500</v>
      </c>
      <c r="C26" s="5"/>
      <c r="D26" s="5"/>
      <c r="E26" s="6">
        <v>2770</v>
      </c>
    </row>
    <row r="27" spans="1:5" x14ac:dyDescent="0.3">
      <c r="A27" s="4">
        <v>2015</v>
      </c>
      <c r="B27" s="5">
        <v>53600</v>
      </c>
      <c r="C27" s="5"/>
      <c r="D27" s="5"/>
      <c r="E27" s="6">
        <v>2818.89</v>
      </c>
    </row>
    <row r="28" spans="1:5" x14ac:dyDescent="0.3">
      <c r="A28" s="7">
        <v>2016</v>
      </c>
      <c r="B28" s="5">
        <v>54900</v>
      </c>
      <c r="C28" s="5"/>
      <c r="D28" s="5"/>
      <c r="E28" s="6">
        <v>2890</v>
      </c>
    </row>
    <row r="29" spans="1:5" x14ac:dyDescent="0.3">
      <c r="A29" s="7">
        <v>2017</v>
      </c>
      <c r="B29" s="5">
        <v>55300</v>
      </c>
      <c r="C29" s="5"/>
      <c r="D29" s="5"/>
      <c r="E29" s="8">
        <v>2914.44</v>
      </c>
    </row>
    <row r="30" spans="1:5" x14ac:dyDescent="0.3">
      <c r="A30" s="7">
        <v>2018</v>
      </c>
      <c r="B30" s="5">
        <v>55900</v>
      </c>
      <c r="C30" s="5"/>
      <c r="D30" s="5"/>
      <c r="E30" s="8">
        <v>2944.44</v>
      </c>
    </row>
    <row r="31" spans="1:5" x14ac:dyDescent="0.3">
      <c r="A31" s="7">
        <v>2019</v>
      </c>
      <c r="B31" s="5">
        <v>57400</v>
      </c>
      <c r="C31" s="5"/>
      <c r="D31" s="5"/>
      <c r="E31" s="8">
        <v>3025.56</v>
      </c>
    </row>
    <row r="32" spans="1:5" x14ac:dyDescent="0.3">
      <c r="A32" s="9">
        <v>2020</v>
      </c>
      <c r="B32" s="5">
        <v>58700</v>
      </c>
      <c r="C32" s="5"/>
      <c r="D32" s="5"/>
      <c r="E32" s="8">
        <v>3092.22</v>
      </c>
    </row>
    <row r="33" spans="1:5" x14ac:dyDescent="0.3">
      <c r="A33" s="9">
        <v>2021</v>
      </c>
      <c r="B33" s="5">
        <v>61600</v>
      </c>
      <c r="C33" s="5"/>
      <c r="D33" s="5"/>
      <c r="E33" s="8">
        <v>3245.56</v>
      </c>
    </row>
    <row r="34" spans="1:5" x14ac:dyDescent="0.3">
      <c r="A34" s="9">
        <v>2022</v>
      </c>
      <c r="B34" s="5">
        <v>64900</v>
      </c>
      <c r="C34" s="5"/>
      <c r="D34" s="5"/>
      <c r="E34" s="8">
        <v>3420</v>
      </c>
    </row>
    <row r="35" spans="1:5" x14ac:dyDescent="0.3">
      <c r="A35" s="9">
        <v>2023</v>
      </c>
      <c r="B35" s="5">
        <v>66600</v>
      </c>
      <c r="C35" s="5"/>
      <c r="D35" s="5"/>
      <c r="E35" s="8">
        <v>3506.67</v>
      </c>
    </row>
    <row r="36" spans="1:5" x14ac:dyDescent="0.3">
      <c r="A36" s="9">
        <v>2024</v>
      </c>
      <c r="B36" s="5">
        <v>68500</v>
      </c>
      <c r="C36" s="5"/>
      <c r="D36" s="5"/>
      <c r="E36" s="8">
        <v>3610</v>
      </c>
    </row>
    <row r="37" spans="1:5" x14ac:dyDescent="0.3">
      <c r="A37" s="9">
        <v>2025</v>
      </c>
      <c r="B37" s="5">
        <v>71300</v>
      </c>
      <c r="C37" s="5"/>
      <c r="D37" s="5"/>
      <c r="E37" s="8">
        <v>3756.67</v>
      </c>
    </row>
    <row r="38" spans="1:5" x14ac:dyDescent="0.3">
      <c r="A38" s="9">
        <v>2026</v>
      </c>
      <c r="B38" s="5">
        <v>74600</v>
      </c>
      <c r="C38" s="5"/>
      <c r="D38" s="5"/>
      <c r="E38" s="8">
        <v>3932.22</v>
      </c>
    </row>
  </sheetData>
  <sheetProtection algorithmName="SHA-512" hashValue="7yeKNfwrVq7tOAcVehecxAjI8ZbuuR3LAG95XIjr9A0y6tJ468aDWtVW+gqY1jqXWj69CKsBfdh43SeKHDMjjQ==" saltValue="toO8SRW9JX3QCKdZH5j+bA==" spinCount="100000" sheet="1" objects="1" scenarios="1"/>
  <phoneticPr fontId="1" type="noConversion"/>
  <pageMargins left="0.78749999999999998" right="0.78749999999999998" top="0.78749999999999998" bottom="0.78749999999999998" header="0.51180555555555551" footer="0.51180555555555551"/>
  <pageSetup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74EB-5926-4ED4-B682-2E8A50791F7F}">
  <dimension ref="A1:D38"/>
  <sheetViews>
    <sheetView showGridLines="0" workbookViewId="0">
      <pane ySplit="1" topLeftCell="A12" activePane="bottomLeft" state="frozen"/>
      <selection pane="bottomLeft"/>
    </sheetView>
  </sheetViews>
  <sheetFormatPr defaultColWidth="9" defaultRowHeight="13.8" x14ac:dyDescent="0.3"/>
  <cols>
    <col min="1" max="1" width="10" style="10" customWidth="1"/>
    <col min="2" max="4" width="11.21875" style="10" customWidth="1"/>
    <col min="5" max="16384" width="9" style="3"/>
  </cols>
  <sheetData>
    <row r="1" spans="1:4" x14ac:dyDescent="0.3">
      <c r="A1" s="1" t="s">
        <v>19</v>
      </c>
      <c r="B1" s="2" t="s">
        <v>26</v>
      </c>
      <c r="C1" s="2" t="s">
        <v>20</v>
      </c>
      <c r="D1" s="2" t="s">
        <v>21</v>
      </c>
    </row>
    <row r="2" spans="1:4" x14ac:dyDescent="0.3">
      <c r="A2" s="11">
        <v>1990</v>
      </c>
      <c r="B2" s="5">
        <v>1722.22</v>
      </c>
      <c r="C2" s="5">
        <v>63889</v>
      </c>
      <c r="D2" s="5">
        <v>86111</v>
      </c>
    </row>
    <row r="3" spans="1:4" x14ac:dyDescent="0.3">
      <c r="A3" s="4">
        <v>1991</v>
      </c>
      <c r="B3" s="5">
        <v>1722.22</v>
      </c>
      <c r="C3" s="5">
        <v>69444</v>
      </c>
      <c r="D3" s="5">
        <v>86111</v>
      </c>
    </row>
    <row r="4" spans="1:4" x14ac:dyDescent="0.3">
      <c r="A4" s="4">
        <v>1992</v>
      </c>
      <c r="B4" s="5">
        <v>1722.22</v>
      </c>
      <c r="C4" s="5">
        <v>69444</v>
      </c>
      <c r="D4" s="5">
        <v>86111</v>
      </c>
    </row>
    <row r="5" spans="1:4" x14ac:dyDescent="0.3">
      <c r="A5" s="4">
        <v>1993</v>
      </c>
      <c r="B5" s="5">
        <v>1722.22</v>
      </c>
      <c r="C5" s="5">
        <v>75000</v>
      </c>
      <c r="D5" s="5">
        <v>86111</v>
      </c>
    </row>
    <row r="6" spans="1:4" x14ac:dyDescent="0.3">
      <c r="A6" s="4">
        <v>1994</v>
      </c>
      <c r="B6" s="5">
        <v>1722.22</v>
      </c>
      <c r="C6" s="5">
        <v>80556</v>
      </c>
      <c r="D6" s="5">
        <v>86111</v>
      </c>
    </row>
    <row r="7" spans="1:4" x14ac:dyDescent="0.3">
      <c r="A7" s="4">
        <v>1995</v>
      </c>
      <c r="B7" s="5">
        <v>1722.22</v>
      </c>
      <c r="C7" s="5"/>
      <c r="D7" s="5"/>
    </row>
    <row r="8" spans="1:4" x14ac:dyDescent="0.3">
      <c r="A8" s="4">
        <v>1996</v>
      </c>
      <c r="B8" s="5">
        <v>1722.22</v>
      </c>
      <c r="C8" s="5"/>
      <c r="D8" s="5"/>
    </row>
    <row r="9" spans="1:4" x14ac:dyDescent="0.3">
      <c r="A9" s="4">
        <v>1997</v>
      </c>
      <c r="B9" s="5">
        <v>1722.22</v>
      </c>
      <c r="C9" s="5"/>
      <c r="D9" s="5"/>
    </row>
    <row r="10" spans="1:4" x14ac:dyDescent="0.3">
      <c r="A10" s="4">
        <v>1998</v>
      </c>
      <c r="B10" s="5">
        <v>1722.22</v>
      </c>
      <c r="C10" s="5"/>
      <c r="D10" s="5"/>
    </row>
    <row r="11" spans="1:4" x14ac:dyDescent="0.3">
      <c r="A11" s="4">
        <v>1999</v>
      </c>
      <c r="B11" s="5">
        <v>1722.22</v>
      </c>
      <c r="C11" s="5"/>
      <c r="D11" s="5"/>
    </row>
    <row r="12" spans="1:4" x14ac:dyDescent="0.3">
      <c r="A12" s="4">
        <v>2000</v>
      </c>
      <c r="B12" s="5">
        <v>1722.22</v>
      </c>
      <c r="C12" s="5"/>
      <c r="D12" s="5"/>
    </row>
    <row r="13" spans="1:4" x14ac:dyDescent="0.3">
      <c r="A13" s="4">
        <v>2001</v>
      </c>
      <c r="B13" s="5">
        <v>1722.22</v>
      </c>
      <c r="C13" s="5"/>
      <c r="D13" s="5"/>
    </row>
    <row r="14" spans="1:4" x14ac:dyDescent="0.3">
      <c r="A14" s="4">
        <v>2002</v>
      </c>
      <c r="B14" s="5">
        <v>1722.22</v>
      </c>
      <c r="C14" s="5"/>
      <c r="D14" s="5"/>
    </row>
    <row r="15" spans="1:4" x14ac:dyDescent="0.3">
      <c r="A15" s="4">
        <v>2003</v>
      </c>
      <c r="B15" s="5">
        <v>1722.22</v>
      </c>
      <c r="C15" s="5"/>
      <c r="D15" s="5"/>
    </row>
    <row r="16" spans="1:4" x14ac:dyDescent="0.3">
      <c r="A16" s="4">
        <v>2004</v>
      </c>
      <c r="B16" s="5">
        <v>1833.33</v>
      </c>
      <c r="C16" s="5"/>
      <c r="D16" s="5"/>
    </row>
    <row r="17" spans="1:4" x14ac:dyDescent="0.3">
      <c r="A17" s="4">
        <v>2005</v>
      </c>
      <c r="B17" s="5">
        <v>2000</v>
      </c>
      <c r="C17" s="5"/>
      <c r="D17" s="5"/>
    </row>
    <row r="18" spans="1:4" x14ac:dyDescent="0.3">
      <c r="A18" s="4">
        <v>2006</v>
      </c>
      <c r="B18" s="5">
        <v>2111.11</v>
      </c>
      <c r="C18" s="5"/>
      <c r="D18" s="5"/>
    </row>
    <row r="19" spans="1:4" x14ac:dyDescent="0.3">
      <c r="A19" s="4">
        <v>2007</v>
      </c>
      <c r="B19" s="5">
        <v>2222.2199999999998</v>
      </c>
      <c r="C19" s="5"/>
      <c r="D19" s="5"/>
    </row>
    <row r="20" spans="1:4" x14ac:dyDescent="0.3">
      <c r="A20" s="4">
        <v>2008</v>
      </c>
      <c r="B20" s="5">
        <v>2333.33</v>
      </c>
      <c r="C20" s="5"/>
      <c r="D20" s="5"/>
    </row>
    <row r="21" spans="1:4" x14ac:dyDescent="0.3">
      <c r="A21" s="4">
        <v>2009</v>
      </c>
      <c r="B21" s="5">
        <v>2444.44</v>
      </c>
      <c r="C21" s="5"/>
      <c r="D21" s="5"/>
    </row>
    <row r="22" spans="1:4" x14ac:dyDescent="0.3">
      <c r="A22" s="4">
        <v>2010</v>
      </c>
      <c r="B22" s="5">
        <v>2494.44</v>
      </c>
      <c r="C22" s="5"/>
      <c r="D22" s="5"/>
    </row>
    <row r="23" spans="1:4" x14ac:dyDescent="0.3">
      <c r="A23" s="4">
        <v>2011</v>
      </c>
      <c r="B23" s="5">
        <v>2552.2199999999998</v>
      </c>
      <c r="C23" s="5"/>
      <c r="D23" s="5"/>
    </row>
    <row r="24" spans="1:4" x14ac:dyDescent="0.3">
      <c r="A24" s="4">
        <v>2012</v>
      </c>
      <c r="B24" s="5">
        <v>2646.67</v>
      </c>
      <c r="C24" s="5"/>
      <c r="D24" s="5"/>
    </row>
    <row r="25" spans="1:4" x14ac:dyDescent="0.3">
      <c r="A25" s="4">
        <v>2013</v>
      </c>
      <c r="B25" s="5">
        <v>2696.67</v>
      </c>
      <c r="C25" s="5"/>
      <c r="D25" s="5"/>
    </row>
    <row r="26" spans="1:4" x14ac:dyDescent="0.3">
      <c r="A26" s="4">
        <v>2014</v>
      </c>
      <c r="B26" s="5">
        <v>2770</v>
      </c>
      <c r="C26" s="5"/>
      <c r="D26" s="5"/>
    </row>
    <row r="27" spans="1:4" x14ac:dyDescent="0.3">
      <c r="A27" s="4">
        <v>2015</v>
      </c>
      <c r="B27" s="5">
        <v>2818.89</v>
      </c>
      <c r="C27" s="5"/>
      <c r="D27" s="5"/>
    </row>
    <row r="28" spans="1:4" x14ac:dyDescent="0.3">
      <c r="A28" s="7">
        <v>2016</v>
      </c>
      <c r="B28" s="5">
        <v>2890</v>
      </c>
      <c r="C28" s="5"/>
      <c r="D28" s="5"/>
    </row>
    <row r="29" spans="1:4" x14ac:dyDescent="0.3">
      <c r="A29" s="7">
        <v>2017</v>
      </c>
      <c r="B29" s="5">
        <v>2914.44</v>
      </c>
      <c r="C29" s="5"/>
      <c r="D29" s="5"/>
    </row>
    <row r="30" spans="1:4" x14ac:dyDescent="0.3">
      <c r="A30" s="9">
        <v>2018</v>
      </c>
      <c r="B30" s="5">
        <v>2944.44</v>
      </c>
      <c r="C30" s="5"/>
      <c r="D30" s="5"/>
    </row>
    <row r="31" spans="1:4" x14ac:dyDescent="0.3">
      <c r="A31" s="9">
        <v>2019</v>
      </c>
      <c r="B31" s="5">
        <v>3025.56</v>
      </c>
      <c r="C31" s="5"/>
      <c r="D31" s="5"/>
    </row>
    <row r="32" spans="1:4" x14ac:dyDescent="0.3">
      <c r="A32" s="9">
        <v>2020</v>
      </c>
      <c r="B32" s="5">
        <v>3092.22</v>
      </c>
      <c r="C32" s="5"/>
      <c r="D32" s="5"/>
    </row>
    <row r="33" spans="1:4" x14ac:dyDescent="0.3">
      <c r="A33" s="9">
        <v>2021</v>
      </c>
      <c r="B33" s="8">
        <v>3245.56</v>
      </c>
      <c r="C33" s="5"/>
      <c r="D33" s="5"/>
    </row>
    <row r="34" spans="1:4" x14ac:dyDescent="0.3">
      <c r="A34" s="9">
        <v>2022</v>
      </c>
      <c r="B34" s="8">
        <v>3420</v>
      </c>
      <c r="C34" s="5"/>
      <c r="D34" s="5"/>
    </row>
    <row r="35" spans="1:4" x14ac:dyDescent="0.3">
      <c r="A35" s="9">
        <v>2023</v>
      </c>
      <c r="B35" s="8">
        <v>3506.67</v>
      </c>
      <c r="C35" s="5"/>
      <c r="D35" s="5"/>
    </row>
    <row r="36" spans="1:4" x14ac:dyDescent="0.3">
      <c r="A36" s="9">
        <v>2024</v>
      </c>
      <c r="B36" s="8">
        <v>3610</v>
      </c>
      <c r="C36" s="5"/>
      <c r="D36" s="5"/>
    </row>
    <row r="37" spans="1:4" x14ac:dyDescent="0.3">
      <c r="A37" s="9">
        <v>2025</v>
      </c>
      <c r="B37" s="8">
        <v>3756.67</v>
      </c>
      <c r="C37" s="5"/>
      <c r="D37" s="5"/>
    </row>
    <row r="38" spans="1:4" x14ac:dyDescent="0.3">
      <c r="A38" s="9">
        <v>2026</v>
      </c>
      <c r="B38" s="8">
        <v>3932.22</v>
      </c>
      <c r="C38" s="5"/>
      <c r="D38" s="5"/>
    </row>
  </sheetData>
  <sheetProtection algorithmName="SHA-512" hashValue="mqplcECsjLx5UFm8FWGPRZ6BGhqqLA0siMdKnwHtWLvoNHbA4bc5GfkVdJMJmi3uj8aaKRp+nUNirDVdf5DXOw==" saltValue="OaOBuEm97lDtiMaiRUWLCg==" spinCount="100000" sheet="1" objects="1" scenarios="1"/>
  <phoneticPr fontId="1"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 Calculator</vt:lpstr>
      <vt:lpstr>YMPE</vt:lpstr>
      <vt:lpstr>PAMax</vt:lpstr>
      <vt:lpstr>'PA Calculator'!cont</vt:lpstr>
      <vt:lpstr>'PA Calculator'!Print_Area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judy</dc:creator>
  <cp:lastModifiedBy>Sierra Warman</cp:lastModifiedBy>
  <cp:lastPrinted>2025-12-05T12:42:18Z</cp:lastPrinted>
  <dcterms:created xsi:type="dcterms:W3CDTF">2009-12-03T17:45:24Z</dcterms:created>
  <dcterms:modified xsi:type="dcterms:W3CDTF">2025-12-05T12:43:04Z</dcterms:modified>
</cp:coreProperties>
</file>